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6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<sst xmlns="http://schemas.openxmlformats.org/spreadsheetml/2006/main" count="776" uniqueCount="737">
  <si>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</si>
  <si>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</si>
  <si>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</si>
  <si>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</si>
  <si>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</si>
  <si>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</si>
  <si>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</si>
  <si>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</si>
  <si>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</si>
  <si>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</si>
  <si>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</si>
  <si>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</si>
  <si>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</si>
  <si>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</si>
  <si>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</si>
  <si>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</si>
  <si>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</si>
  <si>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</si>
  <si>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</si>
  <si>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</si>
  <si>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</si>
  <si>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</si>
  <si>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</si>
  <si>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</si>
  <si>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</si>
  <si>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</si>
  <si>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</si>
  <si>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</si>
  <si>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</si>
  <si>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</si>
  <si>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</si>
  <si>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</si>
  <si>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</si>
  <si>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</si>
  <si>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</si>
  <si>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</si>
  <si>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</si>
  <si>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</si>
  <si>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</si>
  <si>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</si>
  <si>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</si>
  <si>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</si>
  <si>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</si>
  <si>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</si>
  <si>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</si>
  <si>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</si>
  <si>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</si>
  <si>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</si>
  <si>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</si>
  <si>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</si>
  <si>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</si>
  <si>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</si>
  <si>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</si>
  <si>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</si>
  <si>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</si>
  <si>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</si>
  <si>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</si>
  <si>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</si>
  <si>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</si>
  <si>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</si>
  <si>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</si>
  <si>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</si>
  <si>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</si>
  <si>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</si>
  <si>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</si>
  <si>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</si>
  <si>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</si>
  <si>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</si>
  <si>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</si>
  <si>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</si>
  <si>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</si>
  <si>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</si>
  <si>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</si>
  <si>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</si>
  <si>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</si>
  <si>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</si>
  <si>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</si>
  <si>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</si>
  <si>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</si>
  <si>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</si>
  <si>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</si>
  <si>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</si>
  <si>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</si>
  <si>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</si>
  <si>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</si>
  <si>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</si>
  <si>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</si>
  <si>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</si>
  <si>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</si>
  <si>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</si>
  <si>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</si>
  <si>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</si>
  <si>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</si>
  <si>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</si>
  <si>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</si>
  <si>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</si>
  <si>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</si>
  <si>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</si>
  <si>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</si>
  <si>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</si>
  <si>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</si>
  <si>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</si>
  <si>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</si>
  <si>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</si>
  <si>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</si>
  <si>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</si>
  <si>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</si>
  <si>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</si>
  <si>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</si>
  <si>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</si>
  <si>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</si>
  <si>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</si>
  <si>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</si>
  <si>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</si>
  <si>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</si>
  <si>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</si>
  <si>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</si>
  <si>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</si>
  <si>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</si>
  <si>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</si>
  <si>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</si>
  <si>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</si>
  <si>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</si>
  <si>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</si>
  <si>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</si>
  <si>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</si>
  <si>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</si>
  <si>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</si>
  <si>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</si>
  <si>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</si>
  <si>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</si>
  <si>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</si>
  <si>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</si>
  <si>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</si>
  <si>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</si>
  <si>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</si>
  <si>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</si>
  <si>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</si>
  <si>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</si>
  <si>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</si>
  <si>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</si>
  <si>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</si>
  <si>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</si>
  <si>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</si>
  <si>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</si>
  <si>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</si>
  <si>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</si>
  <si>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</si>
  <si>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</si>
  <si>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</si>
  <si>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</si>
  <si>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</si>
  <si>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</si>
  <si>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</si>
  <si>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</si>
  <si>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</si>
  <si>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</si>
  <si>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</si>
  <si>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</si>
  <si>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</si>
  <si>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</si>
  <si>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</si>
  <si>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</si>
  <si>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</si>
  <si>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</si>
  <si>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</si>
  <si>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</si>
  <si>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</si>
  <si>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</si>
  <si>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</si>
  <si>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</si>
  <si>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</si>
  <si>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</si>
  <si>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</si>
  <si>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</si>
  <si>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</si>
  <si>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</si>
  <si>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</si>
  <si>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</si>
  <si>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</si>
  <si>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</si>
  <si>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</si>
  <si>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</si>
  <si>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</si>
  <si>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</si>
  <si>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</si>
  <si>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</si>
  <si>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</si>
  <si>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</si>
  <si>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</si>
  <si>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</si>
  <si>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</si>
  <si>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</si>
  <si>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</si>
  <si>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</si>
  <si>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</si>
  <si>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</si>
  <si>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</si>
  <si>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</si>
  <si>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</si>
  <si>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</si>
  <si>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</si>
  <si>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</si>
  <si>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</si>
  <si>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</si>
  <si>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</si>
  <si>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</si>
  <si>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</si>
  <si>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</si>
  <si>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</si>
  <si>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</si>
  <si>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</si>
  <si>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</si>
  <si>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</si>
  <si>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</si>
  <si>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</si>
  <si>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</si>
  <si>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</si>
  <si>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</si>
  <si>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</si>
  <si>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</si>
  <si>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</si>
  <si>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</si>
  <si>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</si>
  <si>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</si>
  <si>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</si>
  <si>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</si>
  <si>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</si>
  <si>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</si>
  <si>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</si>
  <si>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</si>
  <si>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</si>
  <si>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</si>
  <si>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</si>
  <si>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</si>
  <si>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</si>
  <si>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</si>
  <si>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</si>
  <si>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</si>
  <si>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</si>
  <si>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</si>
  <si>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</si>
  <si>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</si>
  <si>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</si>
  <si>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</si>
  <si>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</si>
  <si>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</si>
  <si>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</si>
  <si>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</si>
  <si>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</si>
  <si>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</si>
  <si>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</si>
  <si>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</si>
  <si>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</si>
  <si>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</si>
  <si>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</si>
  <si>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</si>
  <si>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</si>
  <si>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</si>
  <si>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</si>
  <si>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</si>
  <si>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</si>
  <si>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</si>
  <si>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</si>
  <si>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</si>
  <si>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</si>
  <si>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</si>
  <si>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</si>
  <si>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</si>
  <si>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</si>
  <si>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</si>
  <si>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</si>
  <si>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</si>
  <si>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</si>
  <si>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</si>
  <si>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</si>
  <si>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</si>
  <si>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</si>
  <si>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</si>
  <si>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</si>
  <si>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</si>
  <si>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</si>
  <si>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</si>
  <si>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</si>
  <si>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</si>
  <si>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</si>
  <si>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</si>
  <si>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</si>
  <si>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</si>
  <si>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</si>
  <si>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</si>
  <si>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</si>
  <si>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</si>
  <si>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</si>
  <si>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</si>
  <si>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</si>
  <si>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</si>
  <si>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</si>
  <si>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</si>
  <si>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</si>
  <si>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</si>
  <si>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</si>
  <si>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</si>
  <si>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</si>
  <si>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</si>
  <si>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</si>
  <si>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</si>
  <si>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</si>
  <si>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</si>
  <si>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</si>
  <si>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</si>
  <si>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</si>
  <si>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</si>
  <si>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</si>
  <si>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</si>
  <si>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</si>
  <si>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</si>
  <si>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</si>
  <si>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</si>
  <si>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</si>
  <si>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</si>
  <si>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</si>
  <si>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</si>
  <si>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</si>
  <si>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</si>
  <si>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</si>
  <si>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</si>
  <si>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</si>
  <si>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</si>
  <si>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</si>
  <si>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</si>
  <si>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</si>
  <si>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</si>
  <si>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</si>
  <si>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</si>
  <si>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</si>
  <si>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</si>
  <si>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</si>
  <si>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</si>
  <si>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</si>
  <si>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</si>
  <si>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</si>
  <si>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</si>
  <si>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</si>
  <si>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</si>
  <si>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</si>
  <si>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</si>
  <si>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</si>
  <si>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</si>
  <si>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</si>
  <si>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</si>
  <si>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</si>
  <si>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</si>
  <si>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</si>
  <si>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</si>
  <si>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</si>
  <si>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</si>
  <si>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</si>
  <si>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</si>
  <si>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</si>
  <si>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</si>
  <si>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</si>
  <si>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</si>
  <si>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</si>
  <si>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</si>
  <si>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</si>
  <si>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</si>
  <si>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</si>
  <si>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</si>
  <si>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</si>
  <si>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</si>
  <si>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</si>
  <si>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</si>
  <si>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</si>
  <si>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</si>
  <si>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</si>
  <si>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</si>
  <si>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</si>
  <si>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</si>
  <si>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</si>
  <si>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</si>
  <si>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</si>
  <si>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</si>
  <si>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</si>
  <si>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</si>
  <si>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</si>
  <si>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</si>
  <si>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</si>
  <si>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</si>
  <si>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</si>
  <si>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</si>
  <si>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</si>
  <si>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</si>
  <si>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</si>
  <si>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</si>
  <si>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</si>
  <si>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</si>
  <si>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</si>
  <si>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</si>
  <si>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</si>
  <si>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</si>
  <si>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</si>
  <si>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</si>
  <si>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</si>
  <si>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</si>
  <si>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</si>
  <si>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</si>
  <si>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</si>
  <si>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</si>
  <si>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</si>
  <si>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</si>
  <si>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</si>
  <si>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</si>
  <si>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</si>
  <si>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</si>
  <si>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</si>
  <si>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</si>
  <si>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</si>
  <si>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</si>
  <si>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</si>
  <si>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</si>
  <si>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</si>
  <si>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</si>
  <si>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</si>
  <si>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</si>
  <si>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</si>
  <si>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</si>
  <si>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</si>
  <si>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</si>
  <si>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</si>
  <si>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</si>
  <si>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</si>
  <si>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</si>
  <si>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</si>
  <si>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</si>
  <si>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</si>
  <si>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</si>
  <si>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</si>
  <si>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</si>
  <si>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</si>
  <si>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</si>
  <si>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</si>
  <si>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</si>
  <si>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</si>
  <si>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</si>
  <si>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</si>
  <si>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</si>
  <si>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</si>
  <si>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</si>
  <si>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</si>
  <si>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</si>
  <si>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</si>
  <si>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</si>
  <si>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</si>
  <si>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</si>
  <si>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</si>
  <si>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</si>
  <si>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</si>
  <si>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</si>
  <si>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</si>
  <si>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</si>
  <si>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</si>
  <si>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</si>
  <si>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</si>
  <si>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</si>
  <si>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</si>
  <si>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</si>
  <si>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</si>
  <si>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</si>
  <si>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</si>
  <si>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</si>
  <si>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</si>
  <si>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</si>
  <si>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</si>
  <si>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</si>
  <si>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</si>
  <si>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</si>
  <si>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</si>
  <si>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</si>
  <si>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</si>
  <si>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</si>
  <si>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</si>
  <si>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</si>
  <si>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</si>
  <si>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</si>
  <si>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</si>
  <si>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</si>
  <si>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</si>
  <si>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</si>
  <si>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</si>
  <si>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</si>
  <si>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</si>
  <si>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</si>
  <si>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</si>
  <si>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</si>
  <si>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</si>
  <si>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</si>
  <si>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</si>
  <si>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</si>
  <si>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</si>
  <si>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</si>
  <si>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</si>
  <si>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</si>
  <si>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</si>
  <si>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</si>
  <si>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</si>
  <si>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</si>
  <si>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</si>
  <si>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</si>
  <si>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</si>
  <si>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</si>
  <si>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</si>
  <si>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</si>
  <si>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</si>
  <si>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</si>
  <si>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</si>
  <si>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</si>
  <si>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</si>
  <si>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</si>
  <si>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</si>
  <si>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</si>
  <si>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</si>
  <si>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</si>
  <si>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</si>
  <si>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</si>
  <si>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</si>
  <si>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</si>
  <si>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</si>
  <si>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</si>
  <si>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</si>
  <si>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</si>
  <si>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</si>
  <si>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</si>
  <si>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</si>
  <si>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</si>
  <si>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</si>
  <si>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</si>
  <si>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</si>
  <si>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</si>
  <si>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</si>
  <si>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</si>
  <si>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</si>
  <si>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</si>
  <si>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</si>
  <si>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</si>
  <si>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</si>
  <si>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</si>
  <si>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</si>
  <si>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</si>
  <si>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</si>
  <si>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</si>
  <si>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</si>
  <si>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</si>
  <si>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</si>
  <si>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</si>
  <si>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</si>
  <si>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</si>
  <si>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</si>
  <si>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</si>
  <si>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</si>
  <si>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</si>
  <si>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</si>
  <si>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</si>
  <si>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</si>
  <si>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</si>
  <si>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</si>
  <si>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</si>
  <si>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</si>
  <si>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</si>
  <si>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</si>
  <si>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</si>
  <si>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</si>
  <si>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</si>
  <si>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</si>
  <si>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</si>
  <si>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</si>
  <si>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</si>
  <si>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</si>
  <si>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</si>
  <si>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</si>
  <si>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</si>
  <si>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</si>
  <si>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</si>
  <si>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</si>
  <si>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</si>
  <si>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</si>
  <si>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</si>
  <si>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</si>
  <si>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</si>
  <si>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</si>
  <si>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</si>
  <si>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</si>
  <si>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</si>
  <si>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</si>
  <si>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</si>
  <si>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</si>
  <si>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</si>
  <si>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</si>
  <si>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</si>
  <si>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</si>
  <si>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</si>
  <si>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</si>
  <si>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</si>
  <si>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</si>
  <si>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</si>
  <si>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</si>
  <si>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</si>
  <si>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</si>
  <si>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</si>
  <si>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</si>
  <si>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</si>
  <si>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</si>
  <si>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</si>
  <si>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</si>
  <si>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</si>
  <si>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</si>
  <si>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</si>
  <si>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</si>
  <si>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</si>
  <si>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</si>
  <si>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</si>
  <si>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</si>
  <si>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</si>
  <si>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</si>
  <si>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</si>
  <si>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</si>
  <si>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</si>
  <si>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</si>
  <si>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</si>
  <si>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</si>
  <si>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</si>
  <si>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</si>
  <si>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</si>
  <si>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</si>
  <si>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</si>
  <si>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</si>
  <si>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</si>
  <si>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</si>
  <si>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</si>
  <si>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</si>
  <si>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</si>
  <si>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</si>
  <si>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</si>
  <si>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</si>
  <si>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</si>
  <si>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</si>
  <si>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</si>
  <si>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</si>
  <si>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</si>
  <si>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</si>
  <si>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</si>
  <si>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</si>
  <si>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</si>
  <si>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</si>
  <si>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</si>
  <si>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</si>
  <si>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</si>
  <si>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</si>
  <si>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</si>
  <si>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</si>
  <si>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</si>
  <si>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</si>
  <si>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</si>
  <si>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</si>
  <si>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</si>
  <si>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</si>
  <si>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</si>
  <si>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</si>
  <si>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</si>
  <si>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</si>
  <si>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</si>
  <si>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</si>
  <si>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</si>
  <si>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</si>
  <si>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</si>
  <si>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</si>
  <si>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</si>
  <si>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</si>
  <si>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</si>
  <si>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</si>
  <si>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</si>
  <si>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</si>
  <si>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</si>
  <si>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</si>
  <si>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</si>
  <si>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</si>
  <si>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</si>
  <si>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</si>
  <si>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</si>
  <si>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</si>
  <si>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</si>
  <si>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</si>
  <si>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</si>
  <si>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</si>
  <si>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</si>
  <si>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</si>
  <si>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</si>
  <si>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</si>
  <si>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</si>
  <si>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</si>
  <si>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</si>
  <si>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</si>
  <si>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</si>
  <si>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</si>
  <si>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</si>
  <si>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</si>
  <si>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</si>
  <si>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</si>
  <si>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</si>
  <si>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</si>
  <si>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</si>
  <si>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</si>
  <si>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</si>
  <si>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</si>
  <si>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</si>
  <si>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</si>
  <si>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</si>
  <si>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</si>
  <si>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</si>
  <si>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</si>
  <si>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</si>
  <si>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</si>
  <si>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</si>
  <si>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</si>
  <si>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</si>
  <si>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</si>
  <si>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</si>
  <si>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</si>
  <si>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</si>
  <si>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</si>
  <si>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</si>
  <si>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</si>
  <si>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ГАУДО "Белгородский областной Центр детского и юношеского туризма и экскурсий"</t>
  </si>
  <si>
    <t>308010, г. Белгород, ул. Кутузова, д.19</t>
  </si>
  <si>
    <t>директор</t>
  </si>
  <si>
    <t>В.А. Ченцов</t>
  </si>
  <si>
    <t>(4722) 34-57-02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</si>
</sst>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\(00\)"/>
    <numFmt numFmtId="170" formatCode="[$-F800]dddd\,\ mmmm\ dd\,\ yyyy"/>
    <numFmt numFmtId="171" formatCode="0000000"/>
    <numFmt numFmtId="172" formatCode="#,##0.0"/>
  </numFmts>
  <fonts count="49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64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69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32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171" fontId="0" fillId="0" borderId="0" xfId="0" applyNumberFormat="1" applyFont="1" applyAlignment="1" quotePrefix="1">
      <alignment/>
    </xf>
    <xf numFmtId="171" fontId="0" fillId="34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32" borderId="18" xfId="0" applyNumberFormat="1" applyFont="1" applyFill="1" applyBorder="1" applyAlignment="1" applyProtection="1">
      <alignment horizontal="right" wrapText="1"/>
      <protection locked="0"/>
    </xf>
    <xf numFmtId="171" fontId="0" fillId="0" borderId="19" xfId="0" applyNumberFormat="1" applyFont="1" applyBorder="1" applyAlignment="1">
      <alignment horizontal="center" vertical="center"/>
    </xf>
    <xf numFmtId="171" fontId="0" fillId="0" borderId="20" xfId="0" applyNumberFormat="1" applyFont="1" applyBorder="1" applyAlignment="1">
      <alignment horizontal="center" vertical="center"/>
    </xf>
    <xf numFmtId="171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2" borderId="19" xfId="0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0" fillId="32" borderId="21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3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5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32" borderId="23" xfId="0" applyFont="1" applyFill="1" applyBorder="1" applyAlignment="1" applyProtection="1">
      <alignment horizontal="left" vertical="center"/>
      <protection locked="0"/>
    </xf>
    <xf numFmtId="0" fontId="7" fillId="32" borderId="24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170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~1\User\LOCALS~1\Temp\_4JV0TZ9HO\_4JV0TZ9HP.JPG" TargetMode="External" /><Relationship Id="rId2" Type="http://schemas.openxmlformats.org/officeDocument/2006/relationships/image" Target="file://C:\DOCUME~1\User\LOCALS~1\Temp\_4JV0TZ9E7\_4JV0TZ9GT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1" name="_4JV0TZ9HP.JPG" descr="C:\DOCUME~1\User\LOCALS~1\Temp\_4JV0TZ9HO\_4JV0TZ9HP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886700" y="46767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_4JV0TZ9GT.PNG" descr="C:\DOCUME~1\User\LOCALS~1\Temp\_4JV0TZ9E7\_4JV0TZ9GT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5867400"/>
          <a:ext cx="480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2">
      <selection activeCell="V38" sqref="V38:AQ38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96" t="s">
        <v>372</v>
      </c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8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13" t="s">
        <v>373</v>
      </c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5"/>
    </row>
    <row r="16" ht="15" customHeight="1" thickBot="1"/>
    <row r="17" spans="8:80" ht="15" customHeight="1" thickBot="1">
      <c r="H17" s="110" t="s">
        <v>468</v>
      </c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3"/>
    </row>
    <row r="18" ht="19.5" customHeight="1" thickBot="1"/>
    <row r="19" spans="11:77" ht="15" customHeight="1">
      <c r="K19" s="116" t="s">
        <v>385</v>
      </c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8"/>
    </row>
    <row r="20" spans="11:77" ht="15" customHeight="1" thickBot="1">
      <c r="K20" s="119" t="s">
        <v>374</v>
      </c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99">
        <v>2015</v>
      </c>
      <c r="AR20" s="99"/>
      <c r="AS20" s="99"/>
      <c r="AT20" s="121" t="s">
        <v>375</v>
      </c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2"/>
    </row>
    <row r="21" ht="19.5" customHeight="1" thickBot="1"/>
    <row r="22" spans="1:84" ht="15.75" customHeight="1" thickBot="1">
      <c r="A22" s="107" t="s">
        <v>376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9"/>
      <c r="AY22" s="110" t="s">
        <v>377</v>
      </c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2"/>
      <c r="BP22" s="35"/>
      <c r="BR22" s="129" t="s">
        <v>384</v>
      </c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1"/>
    </row>
    <row r="23" spans="1:87" ht="15" customHeight="1">
      <c r="A23" s="123" t="s">
        <v>440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  <c r="AY23" s="126" t="s">
        <v>439</v>
      </c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8"/>
      <c r="BO23" s="106" t="s">
        <v>467</v>
      </c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</row>
    <row r="24" spans="1:87" ht="39.75" customHeight="1">
      <c r="A24" s="100" t="s">
        <v>441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2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</row>
    <row r="25" spans="1:87" ht="15" customHeight="1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5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</row>
    <row r="26" spans="1:87" ht="15.75" thickBot="1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5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</row>
    <row r="27" spans="1:84" ht="15" customHeight="1" thickBot="1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6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0" t="s">
        <v>378</v>
      </c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3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37" t="s">
        <v>379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41" t="s">
        <v>732</v>
      </c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2"/>
    </row>
    <row r="30" spans="1:87" ht="15.75" customHeight="1" thickBot="1">
      <c r="A30" s="137" t="s">
        <v>380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51"/>
      <c r="W30" s="151"/>
      <c r="X30" s="139" t="s">
        <v>733</v>
      </c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40"/>
    </row>
    <row r="31" spans="1:87" ht="15.75" customHeight="1" thickBot="1">
      <c r="A31" s="126" t="s">
        <v>381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43" t="s">
        <v>382</v>
      </c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5"/>
    </row>
    <row r="32" spans="1:87" ht="12.75">
      <c r="A32" s="126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46" t="s">
        <v>383</v>
      </c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47"/>
      <c r="AR32" s="126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8"/>
      <c r="BN32" s="126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8"/>
    </row>
    <row r="33" spans="1:87" ht="12.75">
      <c r="A33" s="126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4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47"/>
      <c r="AR33" s="126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8"/>
      <c r="BN33" s="126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8"/>
    </row>
    <row r="34" spans="1:87" ht="12.75">
      <c r="A34" s="126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4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47"/>
      <c r="AR34" s="126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8"/>
      <c r="BN34" s="126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8"/>
    </row>
    <row r="35" spans="1:87" ht="12.75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4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47"/>
      <c r="AR35" s="126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8"/>
      <c r="BN35" s="126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8"/>
    </row>
    <row r="36" spans="1:87" ht="12.75">
      <c r="A36" s="126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4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47"/>
      <c r="AR36" s="126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8"/>
      <c r="BN36" s="148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50"/>
    </row>
    <row r="37" spans="1:87" ht="13.5" thickBot="1">
      <c r="A37" s="90">
        <v>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2"/>
      <c r="V37" s="90">
        <v>2</v>
      </c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2"/>
      <c r="AR37" s="90">
        <v>3</v>
      </c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2"/>
      <c r="BN37" s="90">
        <v>4</v>
      </c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2"/>
    </row>
    <row r="38" spans="1:87" ht="15" customHeight="1" thickBot="1">
      <c r="A38" s="87">
        <v>609537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9"/>
      <c r="V38" s="93">
        <v>22313254</v>
      </c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5"/>
      <c r="AR38" s="93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5"/>
      <c r="BN38" s="93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5"/>
    </row>
    <row r="40" ht="12.75"/>
  </sheetData>
  <sheetProtection password="E2BC" sheet="1" objects="1" scenarios="1" selectLockedCells="1"/>
  <mergeCells count="35"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26:AX26"/>
    <mergeCell ref="A27:AX27"/>
    <mergeCell ref="BS27:CE27"/>
    <mergeCell ref="BN37:CI37"/>
    <mergeCell ref="AR37:BM37"/>
    <mergeCell ref="A31:U36"/>
    <mergeCell ref="A29:W29"/>
    <mergeCell ref="E15:CE15"/>
    <mergeCell ref="K19:BY19"/>
    <mergeCell ref="K20:AP20"/>
    <mergeCell ref="AT20:BY20"/>
    <mergeCell ref="A23:AX23"/>
    <mergeCell ref="AY23:BM23"/>
    <mergeCell ref="BR22:CF22"/>
    <mergeCell ref="H17:CB17"/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</mergeCells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zoomScalePageLayoutView="0" workbookViewId="0" topLeftCell="A17">
      <selection activeCell="P48" sqref="P48:Q48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457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355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356</v>
      </c>
      <c r="Q19" s="1" t="s">
        <v>357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458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25835</v>
      </c>
      <c r="Q21" s="66">
        <v>5393</v>
      </c>
    </row>
    <row r="22" spans="1:17" ht="25.5">
      <c r="A22" s="3" t="s">
        <v>358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14838</v>
      </c>
      <c r="Q22" s="66">
        <v>2971</v>
      </c>
    </row>
    <row r="23" spans="1:17" ht="15.75">
      <c r="A23" s="3" t="s">
        <v>386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11376</v>
      </c>
      <c r="Q23" s="66">
        <v>2184</v>
      </c>
    </row>
    <row r="24" spans="1:17" ht="25.5">
      <c r="A24" s="7" t="s">
        <v>387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2936</v>
      </c>
      <c r="Q24" s="66">
        <v>942</v>
      </c>
    </row>
    <row r="25" spans="1:17" ht="15.75">
      <c r="A25" s="7" t="s">
        <v>388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5078</v>
      </c>
      <c r="Q25" s="66">
        <v>189</v>
      </c>
    </row>
    <row r="26" spans="1:17" ht="15.75">
      <c r="A26" s="7" t="s">
        <v>389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692</v>
      </c>
      <c r="Q26" s="66">
        <v>210</v>
      </c>
    </row>
    <row r="27" spans="1:17" ht="15.75">
      <c r="A27" s="7" t="s">
        <v>390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>
        <v>0</v>
      </c>
    </row>
    <row r="28" spans="1:17" ht="15.75">
      <c r="A28" s="7" t="s">
        <v>391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2670</v>
      </c>
      <c r="Q28" s="66">
        <v>843</v>
      </c>
    </row>
    <row r="29" spans="1:17" ht="15.75">
      <c r="A29" s="3" t="s">
        <v>392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0</v>
      </c>
      <c r="Q29" s="66">
        <v>3</v>
      </c>
    </row>
    <row r="30" spans="1:17" ht="15.75">
      <c r="A30" s="3" t="s">
        <v>393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3462</v>
      </c>
      <c r="Q30" s="66">
        <v>784</v>
      </c>
    </row>
    <row r="31" spans="1:17" ht="15.75">
      <c r="A31" s="3" t="s">
        <v>359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10504</v>
      </c>
      <c r="Q31" s="66">
        <v>2419</v>
      </c>
    </row>
    <row r="32" spans="1:17" ht="15.75">
      <c r="A32" s="3" t="s">
        <v>363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88</v>
      </c>
      <c r="Q32" s="66">
        <v>9</v>
      </c>
    </row>
    <row r="33" spans="1:17" ht="15.75">
      <c r="A33" s="3" t="s">
        <v>364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0</v>
      </c>
      <c r="Q33" s="66">
        <v>15</v>
      </c>
    </row>
    <row r="34" spans="1:17" ht="15.75">
      <c r="A34" s="3" t="s">
        <v>365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1902</v>
      </c>
      <c r="Q34" s="66">
        <v>0</v>
      </c>
    </row>
    <row r="35" spans="1:17" ht="15.75">
      <c r="A35" s="3" t="s">
        <v>366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>
        <v>0</v>
      </c>
    </row>
    <row r="36" spans="1:17" ht="15.75">
      <c r="A36" s="3" t="s">
        <v>367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575</v>
      </c>
      <c r="Q36" s="66">
        <v>949</v>
      </c>
    </row>
    <row r="37" spans="1:17" ht="15.75">
      <c r="A37" s="3" t="s">
        <v>368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7939</v>
      </c>
      <c r="Q37" s="66">
        <v>1446</v>
      </c>
    </row>
    <row r="38" spans="1:17" ht="15.75">
      <c r="A38" s="3" t="s">
        <v>360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0</v>
      </c>
      <c r="Q38" s="66">
        <v>0</v>
      </c>
    </row>
    <row r="39" spans="1:17" ht="15.75">
      <c r="A39" s="3" t="s">
        <v>361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493</v>
      </c>
      <c r="Q39" s="66">
        <v>3</v>
      </c>
    </row>
    <row r="40" spans="1:17" ht="15.75">
      <c r="A40" s="3" t="s">
        <v>362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688</v>
      </c>
      <c r="Q40" s="66">
        <v>1937</v>
      </c>
    </row>
    <row r="44" spans="1:15" s="5" customFormat="1" ht="38.25" customHeight="1">
      <c r="A44" s="165" t="s">
        <v>370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3" s="5" customFormat="1" ht="15.75">
      <c r="A45" s="166" t="s">
        <v>371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3" t="s">
        <v>734</v>
      </c>
      <c r="Q45" s="163"/>
      <c r="S45" s="163" t="s">
        <v>735</v>
      </c>
      <c r="T45" s="163"/>
      <c r="U45" s="163"/>
      <c r="W45" s="33"/>
    </row>
    <row r="46" spans="16:23" s="5" customFormat="1" ht="12.75">
      <c r="P46" s="91" t="s">
        <v>289</v>
      </c>
      <c r="Q46" s="91"/>
      <c r="S46" s="91" t="s">
        <v>369</v>
      </c>
      <c r="T46" s="91"/>
      <c r="U46" s="91"/>
      <c r="W46" s="21" t="s">
        <v>290</v>
      </c>
    </row>
    <row r="47" s="5" customFormat="1" ht="12.75"/>
    <row r="48" spans="15:21" s="5" customFormat="1" ht="15.75">
      <c r="O48" s="32"/>
      <c r="P48" s="163" t="s">
        <v>736</v>
      </c>
      <c r="Q48" s="163"/>
      <c r="S48" s="164"/>
      <c r="T48" s="164"/>
      <c r="U48" s="164"/>
    </row>
    <row r="49" spans="16:21" s="5" customFormat="1" ht="12.75">
      <c r="P49" s="91" t="s">
        <v>291</v>
      </c>
      <c r="Q49" s="91"/>
      <c r="S49" s="162" t="s">
        <v>292</v>
      </c>
      <c r="T49" s="91"/>
      <c r="U49" s="91"/>
    </row>
  </sheetData>
  <sheetProtection password="E2BC"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399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398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214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206</v>
      </c>
      <c r="P18" s="167" t="s">
        <v>215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216</v>
      </c>
      <c r="Q19" s="10" t="s">
        <v>395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219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>
        <v>0</v>
      </c>
      <c r="Q21" s="8">
        <v>0</v>
      </c>
    </row>
    <row r="22" spans="1:17" ht="25.5">
      <c r="A22" s="59" t="s">
        <v>226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>
        <v>0</v>
      </c>
      <c r="Q22" s="8">
        <v>0</v>
      </c>
    </row>
    <row r="23" spans="1:17" ht="15.75">
      <c r="A23" s="59" t="s">
        <v>227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>
        <v>0</v>
      </c>
      <c r="Q23" s="8">
        <v>0</v>
      </c>
    </row>
    <row r="24" spans="1:17" ht="15.75">
      <c r="A24" s="59" t="s">
        <v>228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>
        <v>0</v>
      </c>
      <c r="Q24" s="8">
        <v>0</v>
      </c>
    </row>
    <row r="25" spans="1:17" ht="15.75">
      <c r="A25" s="59" t="s">
        <v>229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>
        <v>0</v>
      </c>
      <c r="Q25" s="8">
        <v>0</v>
      </c>
    </row>
    <row r="26" spans="1:17" ht="15.75">
      <c r="A26" s="59" t="s">
        <v>230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>
        <v>0</v>
      </c>
      <c r="Q26" s="8">
        <v>0</v>
      </c>
    </row>
    <row r="27" spans="1:17" ht="15.75">
      <c r="A27" s="59" t="s">
        <v>231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>
        <v>0</v>
      </c>
      <c r="Q27" s="8">
        <v>0</v>
      </c>
    </row>
    <row r="28" spans="1:17" ht="15.75">
      <c r="A28" s="59" t="s">
        <v>232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>
        <v>0</v>
      </c>
      <c r="Q28" s="8">
        <v>0</v>
      </c>
    </row>
    <row r="29" spans="1:17" ht="15.75">
      <c r="A29" s="59" t="s">
        <v>233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>
        <v>0</v>
      </c>
      <c r="Q29" s="8">
        <v>0</v>
      </c>
    </row>
    <row r="30" spans="1:17" ht="15.75">
      <c r="A30" s="58" t="s">
        <v>396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>
        <v>0</v>
      </c>
      <c r="Q30" s="8">
        <v>0</v>
      </c>
    </row>
    <row r="31" spans="1:17" ht="15.75">
      <c r="A31" s="58" t="s">
        <v>397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>
        <v>0</v>
      </c>
      <c r="Q31" s="8">
        <v>0</v>
      </c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398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250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206</v>
      </c>
      <c r="P19" s="1" t="s">
        <v>400</v>
      </c>
      <c r="Q19" s="1" t="s">
        <v>401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216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>
        <v>0</v>
      </c>
      <c r="Q21" s="8">
        <v>0</v>
      </c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402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250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310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403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0</v>
      </c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469</v>
      </c>
      <c r="B1" s="69"/>
      <c r="C1" s="69"/>
      <c r="D1" s="68"/>
      <c r="E1" s="69"/>
      <c r="F1" s="69"/>
      <c r="G1" s="69"/>
      <c r="H1" s="69"/>
      <c r="J1" s="70" t="s">
        <v>470</v>
      </c>
      <c r="K1" s="70"/>
      <c r="L1" s="71"/>
      <c r="M1" s="71"/>
      <c r="O1" s="70" t="s">
        <v>471</v>
      </c>
      <c r="P1" s="71"/>
    </row>
    <row r="2" spans="1:16" ht="12.75">
      <c r="A2" s="72" t="s">
        <v>472</v>
      </c>
      <c r="B2" s="72" t="s">
        <v>473</v>
      </c>
      <c r="C2" s="72" t="s">
        <v>474</v>
      </c>
      <c r="D2" s="72" t="s">
        <v>475</v>
      </c>
      <c r="E2" s="72" t="s">
        <v>476</v>
      </c>
      <c r="F2" s="72" t="s">
        <v>477</v>
      </c>
      <c r="G2" s="72" t="s">
        <v>478</v>
      </c>
      <c r="H2" s="72" t="s">
        <v>479</v>
      </c>
      <c r="J2" s="73" t="s">
        <v>480</v>
      </c>
      <c r="K2" s="73" t="s">
        <v>482</v>
      </c>
      <c r="L2" s="73" t="s">
        <v>476</v>
      </c>
      <c r="M2" s="73" t="s">
        <v>483</v>
      </c>
      <c r="O2" s="74" t="s">
        <v>484</v>
      </c>
      <c r="P2" s="74" t="s">
        <v>485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1</v>
      </c>
      <c r="F3" s="75"/>
      <c r="G3" s="75"/>
      <c r="H3" s="76">
        <f>SUM(H4:H11,H12,H14,H105,H112,H114,H123,H411,H438,H441,H450)</f>
        <v>1</v>
      </c>
      <c r="J3" s="5" t="s">
        <v>486</v>
      </c>
      <c r="K3" s="5">
        <v>1</v>
      </c>
      <c r="L3" s="5" t="s">
        <v>487</v>
      </c>
      <c r="M3" s="5" t="s">
        <v>384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488</v>
      </c>
      <c r="H4" s="5">
        <f>IF(LEN(P_1)&lt;&gt;0,0,1)</f>
        <v>0</v>
      </c>
      <c r="J4" s="5" t="s">
        <v>489</v>
      </c>
      <c r="K4" s="5">
        <v>2</v>
      </c>
      <c r="L4" s="5" t="s">
        <v>490</v>
      </c>
      <c r="M4" s="5" t="str">
        <f>IF(P_1=0,"Нет данных",P_1)</f>
        <v>ГАУДО "Белгородский областной Центр детского и юношеского туризма и экскурсий"</v>
      </c>
      <c r="O4" s="77">
        <f ca="1">TODAY()</f>
        <v>42719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491</v>
      </c>
      <c r="H5" s="5">
        <f>IF(LEN(P_2)&lt;&gt;0,0,1)</f>
        <v>0</v>
      </c>
      <c r="J5" s="5" t="s">
        <v>492</v>
      </c>
      <c r="K5" s="5">
        <v>3</v>
      </c>
      <c r="L5" s="5" t="s">
        <v>493</v>
      </c>
      <c r="M5" s="5" t="str">
        <f>IF(P_2=0,"Нет данных",P_2)</f>
        <v>308010, г. Белгород, ул. Кутузова, д.19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494</v>
      </c>
      <c r="H6" s="5">
        <f>IF(LEN(P_3)&lt;&gt;0,0,1)</f>
        <v>0</v>
      </c>
      <c r="J6" s="5" t="s">
        <v>495</v>
      </c>
      <c r="K6" s="5">
        <v>4</v>
      </c>
      <c r="L6" s="5" t="s">
        <v>496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497</v>
      </c>
      <c r="H7" s="5">
        <f>IF(LEN(P_4)&lt;&gt;0,0,1)</f>
        <v>0</v>
      </c>
      <c r="J7" s="5" t="s">
        <v>498</v>
      </c>
      <c r="K7" s="5">
        <v>5</v>
      </c>
      <c r="L7" s="5" t="s">
        <v>499</v>
      </c>
      <c r="M7" s="5">
        <f>IF(P_4=0,"Нет данных",P_4)</f>
        <v>22313254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500</v>
      </c>
      <c r="H8" s="5">
        <f>IF(LEN(R_1)&lt;&gt;0,0,1)</f>
        <v>0</v>
      </c>
      <c r="J8" s="78" t="s">
        <v>501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502</v>
      </c>
      <c r="H9" s="5">
        <f>IF(LEN(R_2)&lt;&gt;0,0,1)</f>
        <v>0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503</v>
      </c>
      <c r="H10" s="5">
        <f>IF(LEN(R_3)&lt;&gt;0,0,1)</f>
        <v>0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504</v>
      </c>
      <c r="H11" s="5">
        <f>IF(LEN(R_4)&lt;&gt;0,0,1)</f>
        <v>1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506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507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508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509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510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511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512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513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514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515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516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517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518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519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520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521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522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523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524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525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526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527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528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529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530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531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532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533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534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535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536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537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538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539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540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541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542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543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544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545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546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547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548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549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550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551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552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553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554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555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556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557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558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559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560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561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562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563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564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565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566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567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568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569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570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571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572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573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574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575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576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577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578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579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580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581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582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583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584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585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586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587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588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589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590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591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592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593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594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595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596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597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598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599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600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601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602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603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604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605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606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607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608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609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610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611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612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613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614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615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616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617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618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619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620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621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622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623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624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625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626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627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628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629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630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631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632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633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634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635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636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637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638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639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640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641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642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643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644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646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647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648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649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650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651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652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653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654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655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656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657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658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659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660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661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662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663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664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665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666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667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668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669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670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671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672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673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674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675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676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677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686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687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688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689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690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691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692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693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694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695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696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697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698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699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700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701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702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703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704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705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706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707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708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709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710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711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712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713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714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715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716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717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718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719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720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721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722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723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724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725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726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727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728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729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730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731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0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1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2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3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4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5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6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7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8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9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10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11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12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13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14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15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16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17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18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19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20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21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22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23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24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25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26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27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28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29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30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31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32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33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34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35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36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37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38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39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40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41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42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43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44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45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46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47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48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49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50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51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52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53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54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55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56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57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58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59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60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61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62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63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64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65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66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67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68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69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70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71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72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73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74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75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76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77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78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79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80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81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82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83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84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85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86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87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88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89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90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91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92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93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94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95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96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97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98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99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100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101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102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103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104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105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106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107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108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109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110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111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112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113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114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115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116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117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118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119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120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121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122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123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124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125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126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127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128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129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130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131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132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133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134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135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136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137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138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139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140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141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142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143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144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145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146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147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148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149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150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54">P_3</f>
        <v>609537</v>
      </c>
      <c r="B387" s="5">
        <v>6</v>
      </c>
      <c r="C387" s="85">
        <v>264</v>
      </c>
      <c r="D387" s="85">
        <v>264</v>
      </c>
      <c r="E387" s="5" t="s">
        <v>151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152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153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154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155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156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157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158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159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160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161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162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163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164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165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166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167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168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169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170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171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172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173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174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175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176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177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178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179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180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181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182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183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184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679</v>
      </c>
      <c r="H422">
        <f>IF('Раздел 7'!P22&gt;='Раздел 7'!P21,0,1)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678</v>
      </c>
      <c r="H423">
        <f>IF(OR(AND('Раздел 7'!P22=0,'Раздел 7'!P21=0),AND('Раздел 7'!P22&gt;0,'Раздел 7'!P21&gt;0)),0,1)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680</v>
      </c>
      <c r="H424">
        <f>IF('Раздел 7'!P24&gt;='Раздел 7'!P23,0,1)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681</v>
      </c>
      <c r="H425">
        <f>IF(OR(AND('Раздел 7'!P24=0,'Раздел 7'!P23=0),AND('Раздел 7'!P24&gt;0,'Раздел 7'!P23&gt;0)),0,1)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481</v>
      </c>
      <c r="H426">
        <f>IF('Раздел 7'!P34&gt;='Раздел 7'!P35,0,1)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682</v>
      </c>
      <c r="H427">
        <f>IF('Раздел 7'!P43&gt;='Раздел 7'!P42,0,1)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683</v>
      </c>
      <c r="H428">
        <f>IF(OR(AND('Раздел 7'!P43=0,'Раздел 7'!P42=0),AND('Раздел 7'!P43&gt;0,'Раздел 7'!P42&gt;0)),0,1)</f>
        <v>0</v>
      </c>
    </row>
    <row r="429" spans="1:8" ht="12.75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684</v>
      </c>
      <c r="H429">
        <f>IF('Раздел 7'!P45&gt;='Раздел 7'!P44,0,1)</f>
        <v>0</v>
      </c>
    </row>
    <row r="430" spans="1:8" ht="12.75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685</v>
      </c>
      <c r="H430">
        <f>IF(OR(AND('Раздел 7'!P45=0,'Раздел 7'!P44=0),AND('Раздел 7'!P45&gt;0,'Раздел 7'!P44&gt;0)),0,1)</f>
        <v>0</v>
      </c>
    </row>
    <row r="431" spans="1:8" ht="12.75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185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186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187</v>
      </c>
      <c r="H433">
        <f>IF(OR(AND('Раздел 7'!P26=0,'Раздел 7'!P25=0),AND('Раздел 7'!P26&gt;0,'Раздел 7'!P25&gt;0)),0,1)</f>
        <v>0</v>
      </c>
    </row>
    <row r="434" spans="1:8" ht="12.75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188</v>
      </c>
      <c r="H434">
        <f>IF(OR(AND('Раздел 7'!P52=0,'Раздел 7'!P51=0),AND('Раздел 7'!P52&gt;0,'Раздел 7'!P51&gt;0)),0,1)</f>
        <v>0</v>
      </c>
    </row>
    <row r="435" spans="1:8" ht="12.75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189</v>
      </c>
      <c r="H435">
        <f>IF(OR(AND('Раздел 7'!P55=0,'Раздел 7'!P54=0),AND('Раздел 7'!P55&gt;0,'Раздел 7'!P54&gt;0)),0,1)</f>
        <v>0</v>
      </c>
    </row>
    <row r="436" spans="1:8" ht="12.75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190</v>
      </c>
      <c r="H436">
        <f>IF(OR(AND('Раздел 7'!P71=0,'Раздел 7'!P63=0),AND('Раздел 7'!P71&gt;0,'Раздел 7'!P63&gt;0)),0,1)</f>
        <v>0</v>
      </c>
    </row>
    <row r="437" spans="1:8" ht="12.75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191</v>
      </c>
      <c r="H437">
        <f>IF('Раздел 7'!P38&gt;='Раздел 7'!P39,0,1)</f>
        <v>0</v>
      </c>
    </row>
    <row r="438" spans="1:8" ht="12.75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ht="12.75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192</v>
      </c>
      <c r="H439">
        <f>IF('Раздел 8'!P21=SUM('Раздел 8'!P22:P23),0,1)</f>
        <v>0</v>
      </c>
    </row>
    <row r="440" spans="1:8" ht="12.75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193</v>
      </c>
      <c r="H440">
        <f>IF('Раздел 8'!P23=SUM('Раздел 8'!P24:P28),0,1)</f>
        <v>0</v>
      </c>
    </row>
    <row r="441" spans="1:8" ht="12.75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ht="12.75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194</v>
      </c>
      <c r="H442" s="84">
        <f>IF('Раздел 9'!P21=SUM('Раздел 9'!P22,'Раздел 9'!P31,'Раздел 9'!P38,'Раздел 9'!P39),0,1)</f>
        <v>0</v>
      </c>
    </row>
    <row r="443" spans="1:8" s="84" customFormat="1" ht="12.75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195</v>
      </c>
      <c r="H443" s="84">
        <f>IF('Раздел 9'!Q21=SUM('Раздел 9'!Q22,'Раздел 9'!Q31,'Раздел 9'!Q38,'Раздел 9'!Q39),0,1)</f>
        <v>0</v>
      </c>
    </row>
    <row r="444" spans="1:8" s="84" customFormat="1" ht="12.75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196</v>
      </c>
      <c r="H444" s="84">
        <f>IF('Раздел 9'!P22=SUM('Раздел 9'!P23,'Раздел 9'!P29,'Раздел 9'!P30),0,1)</f>
        <v>0</v>
      </c>
    </row>
    <row r="445" spans="1:8" s="84" customFormat="1" ht="12.75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197</v>
      </c>
      <c r="H445" s="84">
        <f>IF('Раздел 9'!Q22=SUM('Раздел 9'!Q23,'Раздел 9'!Q29,'Раздел 9'!Q30),0,1)</f>
        <v>0</v>
      </c>
    </row>
    <row r="446" spans="1:8" s="84" customFormat="1" ht="12.75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198</v>
      </c>
      <c r="H446" s="84">
        <f>IF('Раздел 9'!P23=SUM('Раздел 9'!P24:P28),0,1)</f>
        <v>0</v>
      </c>
    </row>
    <row r="447" spans="1:8" s="84" customFormat="1" ht="12.75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199</v>
      </c>
      <c r="H447" s="84">
        <f>IF('Раздел 9'!Q23=SUM('Раздел 9'!Q24:Q28),0,1)</f>
        <v>0</v>
      </c>
    </row>
    <row r="448" spans="1:8" s="84" customFormat="1" ht="12.75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200</v>
      </c>
      <c r="H448" s="84">
        <f>IF('Раздел 9'!P31=SUM('Раздел 9'!P32:P37),0,1)</f>
        <v>0</v>
      </c>
    </row>
    <row r="449" spans="1:8" ht="12.75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201</v>
      </c>
      <c r="H449" s="84">
        <f>IF('Раздел 9'!Q31=SUM('Раздел 9'!Q32:Q37),0,1)</f>
        <v>0</v>
      </c>
    </row>
    <row r="450" spans="1:8" ht="12.75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ht="12.75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204</v>
      </c>
      <c r="H451">
        <f>IF('Раздел 5'!P26&lt;=SUM('Раздел 2'!R21,'Раздел 3'!Q21),0,1)</f>
        <v>0</v>
      </c>
    </row>
    <row r="452" spans="1:8" ht="12.75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202</v>
      </c>
      <c r="H452">
        <f>IF('Раздел 2'!R21&gt;='Раздел 7'!P38,0,1)</f>
        <v>0</v>
      </c>
    </row>
    <row r="453" spans="1:5" ht="12.75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203</v>
      </c>
    </row>
    <row r="454" spans="1:8" ht="12.75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645</v>
      </c>
      <c r="H454">
        <f>IF('Раздел 8'!P23-'Раздел 8'!P29=SUM('Раздел 9'!Q21,'Раздел 9'!Q40),0,1)</f>
        <v>0</v>
      </c>
    </row>
    <row r="455" ht="12.75">
      <c r="A455" s="78" t="s">
        <v>505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236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237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205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207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208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4</v>
      </c>
    </row>
    <row r="22" spans="1:16" ht="15.75">
      <c r="A22" s="3" t="s">
        <v>394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209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1</v>
      </c>
    </row>
    <row r="24" spans="1:16" ht="15.75">
      <c r="A24" s="3" t="s">
        <v>210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1</v>
      </c>
    </row>
    <row r="25" spans="1:16" ht="15.75">
      <c r="A25" s="3" t="s">
        <v>211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212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213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238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239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214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206</v>
      </c>
      <c r="P17" s="156" t="s">
        <v>222</v>
      </c>
      <c r="Q17" s="156"/>
      <c r="R17" s="156" t="s">
        <v>215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216</v>
      </c>
      <c r="Q18" s="156" t="s">
        <v>225</v>
      </c>
      <c r="R18" s="156" t="s">
        <v>216</v>
      </c>
      <c r="S18" s="156" t="s">
        <v>217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224</v>
      </c>
      <c r="T19" s="1" t="s">
        <v>223</v>
      </c>
      <c r="U19" s="1" t="s">
        <v>447</v>
      </c>
      <c r="V19" s="1" t="s">
        <v>218</v>
      </c>
      <c r="W19" s="1" t="s">
        <v>404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219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60</v>
      </c>
      <c r="Q21" s="8">
        <v>60</v>
      </c>
      <c r="R21" s="8">
        <v>898</v>
      </c>
      <c r="S21" s="8">
        <v>0</v>
      </c>
      <c r="T21" s="8">
        <v>898</v>
      </c>
      <c r="U21" s="8">
        <v>0</v>
      </c>
      <c r="V21" s="8">
        <v>0</v>
      </c>
      <c r="W21" s="8">
        <v>0</v>
      </c>
    </row>
    <row r="22" spans="1:23" ht="25.5">
      <c r="A22" s="7" t="s">
        <v>226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7" t="s">
        <v>227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>
      <c r="A24" s="7" t="s">
        <v>228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7" t="s">
        <v>229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31</v>
      </c>
      <c r="Q25" s="8">
        <v>31</v>
      </c>
      <c r="R25" s="8">
        <v>465</v>
      </c>
      <c r="S25" s="8">
        <v>0</v>
      </c>
      <c r="T25" s="8">
        <v>465</v>
      </c>
      <c r="U25" s="8">
        <v>0</v>
      </c>
      <c r="V25" s="8">
        <v>0</v>
      </c>
      <c r="W25" s="8">
        <v>0</v>
      </c>
    </row>
    <row r="26" spans="1:23" ht="15.75">
      <c r="A26" s="7" t="s">
        <v>230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29</v>
      </c>
      <c r="Q26" s="8">
        <v>29</v>
      </c>
      <c r="R26" s="8">
        <v>433</v>
      </c>
      <c r="S26" s="8">
        <v>0</v>
      </c>
      <c r="T26" s="8">
        <v>433</v>
      </c>
      <c r="U26" s="8">
        <v>0</v>
      </c>
      <c r="V26" s="8">
        <v>0</v>
      </c>
      <c r="W26" s="8">
        <v>0</v>
      </c>
    </row>
    <row r="27" spans="1:23" ht="15.75">
      <c r="A27" s="7" t="s">
        <v>231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15.75">
      <c r="A28" s="7" t="s">
        <v>232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>
      <c r="A29" s="7" t="s">
        <v>233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15.75">
      <c r="A30" s="7" t="s">
        <v>220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>
      <c r="A31" s="7" t="s">
        <v>221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11</v>
      </c>
      <c r="Q31" s="8">
        <v>11</v>
      </c>
      <c r="R31" s="8">
        <v>165</v>
      </c>
      <c r="S31" s="8">
        <v>0</v>
      </c>
      <c r="T31" s="8">
        <v>165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P21" sqref="P21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443</v>
      </c>
      <c r="O17" s="152"/>
      <c r="P17" s="152"/>
      <c r="Q17" s="152"/>
      <c r="R17" s="152"/>
      <c r="S17" s="152"/>
      <c r="T17" s="152"/>
    </row>
    <row r="18" spans="15:20" ht="12.75">
      <c r="O18" s="157" t="s">
        <v>240</v>
      </c>
      <c r="P18" s="157"/>
      <c r="Q18" s="157"/>
      <c r="R18" s="157"/>
      <c r="S18" s="157"/>
      <c r="T18" s="157"/>
    </row>
    <row r="19" spans="14:20" ht="76.5">
      <c r="N19" s="64"/>
      <c r="O19" s="10" t="s">
        <v>206</v>
      </c>
      <c r="P19" s="10" t="s">
        <v>234</v>
      </c>
      <c r="Q19" s="10" t="s">
        <v>235</v>
      </c>
      <c r="R19" s="10" t="s">
        <v>448</v>
      </c>
      <c r="S19" s="10" t="s">
        <v>462</v>
      </c>
      <c r="T19" s="10" t="s">
        <v>406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216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405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442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249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242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243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1</v>
      </c>
    </row>
    <row r="22" spans="1:16" ht="15.75">
      <c r="A22" s="3" t="s">
        <v>244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71</v>
      </c>
    </row>
    <row r="23" spans="1:16" ht="15.75">
      <c r="A23" s="3" t="s">
        <v>245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491</v>
      </c>
    </row>
    <row r="24" spans="1:16" ht="25.5">
      <c r="A24" s="7" t="s">
        <v>247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542</v>
      </c>
    </row>
    <row r="25" spans="1:16" ht="15.75">
      <c r="A25" s="7" t="s">
        <v>248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415</v>
      </c>
    </row>
    <row r="26" spans="1:16" ht="15.75">
      <c r="A26" s="3" t="s">
        <v>449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246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1023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255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256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250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206</v>
      </c>
      <c r="P18" s="156" t="s">
        <v>251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252</v>
      </c>
      <c r="Q19" s="1" t="s">
        <v>253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450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>
      <c r="A22" s="7" t="s">
        <v>451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215</v>
      </c>
      <c r="Q22" s="8">
        <v>114</v>
      </c>
    </row>
    <row r="23" spans="1:17" ht="15.75">
      <c r="A23" s="7" t="s">
        <v>452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556</v>
      </c>
      <c r="Q23" s="8">
        <v>296</v>
      </c>
    </row>
    <row r="24" spans="1:17" ht="15.75">
      <c r="A24" s="7" t="s">
        <v>453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121</v>
      </c>
      <c r="Q24" s="8">
        <v>66</v>
      </c>
    </row>
    <row r="25" spans="1:17" ht="15.75">
      <c r="A25" s="7" t="s">
        <v>454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6</v>
      </c>
      <c r="Q25" s="8">
        <v>1</v>
      </c>
    </row>
    <row r="26" spans="1:17" ht="15.75">
      <c r="A26" s="7" t="s">
        <v>254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898</v>
      </c>
      <c r="Q26" s="8">
        <v>477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tabSelected="1" zoomScalePageLayoutView="0" workbookViewId="0" topLeftCell="A24">
      <selection activeCell="P21" sqref="P21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444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308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250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206</v>
      </c>
      <c r="P17" s="156" t="s">
        <v>257</v>
      </c>
      <c r="Q17" s="156" t="s">
        <v>258</v>
      </c>
      <c r="R17" s="159" t="s">
        <v>306</v>
      </c>
      <c r="S17" s="156" t="s">
        <v>466</v>
      </c>
      <c r="T17" s="156" t="s">
        <v>259</v>
      </c>
      <c r="U17" s="156"/>
      <c r="V17" s="156"/>
      <c r="W17" s="156"/>
      <c r="X17" s="156"/>
      <c r="Y17" s="156"/>
      <c r="Z17" s="156"/>
      <c r="AA17" s="156" t="s">
        <v>260</v>
      </c>
      <c r="AB17" s="156"/>
      <c r="AC17" s="156" t="s">
        <v>261</v>
      </c>
      <c r="AD17" s="156"/>
      <c r="AE17" s="156"/>
      <c r="AF17" s="156"/>
      <c r="AG17" s="156"/>
      <c r="AH17" s="156"/>
      <c r="AI17" s="156" t="s">
        <v>408</v>
      </c>
      <c r="AJ17" s="156"/>
      <c r="AK17" s="156"/>
      <c r="AL17" s="156"/>
      <c r="AM17" s="156"/>
      <c r="AN17" s="156" t="s">
        <v>407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262</v>
      </c>
      <c r="U18" s="156"/>
      <c r="V18" s="156" t="s">
        <v>263</v>
      </c>
      <c r="W18" s="156" t="s">
        <v>264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265</v>
      </c>
      <c r="U19" s="1" t="s">
        <v>266</v>
      </c>
      <c r="V19" s="156"/>
      <c r="W19" s="1" t="s">
        <v>267</v>
      </c>
      <c r="X19" s="1" t="s">
        <v>268</v>
      </c>
      <c r="Y19" s="1" t="s">
        <v>269</v>
      </c>
      <c r="Z19" s="1" t="s">
        <v>270</v>
      </c>
      <c r="AA19" s="1" t="s">
        <v>252</v>
      </c>
      <c r="AB19" s="1" t="s">
        <v>295</v>
      </c>
      <c r="AC19" s="1" t="s">
        <v>271</v>
      </c>
      <c r="AD19" s="1" t="s">
        <v>293</v>
      </c>
      <c r="AE19" s="1" t="s">
        <v>272</v>
      </c>
      <c r="AF19" s="1" t="s">
        <v>294</v>
      </c>
      <c r="AG19" s="1" t="s">
        <v>273</v>
      </c>
      <c r="AH19" s="1" t="s">
        <v>274</v>
      </c>
      <c r="AI19" s="1" t="s">
        <v>275</v>
      </c>
      <c r="AJ19" s="1" t="s">
        <v>276</v>
      </c>
      <c r="AK19" s="1" t="s">
        <v>277</v>
      </c>
      <c r="AL19" s="1" t="s">
        <v>278</v>
      </c>
      <c r="AM19" s="1" t="s">
        <v>455</v>
      </c>
      <c r="AN19" s="1" t="s">
        <v>307</v>
      </c>
      <c r="AO19" s="1" t="s">
        <v>279</v>
      </c>
      <c r="AP19" s="1" t="s">
        <v>410</v>
      </c>
      <c r="AQ19" s="1" t="s">
        <v>409</v>
      </c>
      <c r="AR19" s="1" t="s">
        <v>456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296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60</v>
      </c>
      <c r="Q21" s="8">
        <v>0</v>
      </c>
      <c r="R21" s="8">
        <v>52</v>
      </c>
      <c r="S21" s="8">
        <v>37</v>
      </c>
      <c r="T21" s="8">
        <v>0</v>
      </c>
      <c r="U21" s="8">
        <v>60</v>
      </c>
      <c r="V21" s="8">
        <v>2</v>
      </c>
      <c r="W21" s="8">
        <v>22</v>
      </c>
      <c r="X21" s="8">
        <v>5</v>
      </c>
      <c r="Y21" s="8">
        <v>2</v>
      </c>
      <c r="Z21" s="8">
        <v>31</v>
      </c>
      <c r="AA21" s="8">
        <v>9</v>
      </c>
      <c r="AB21" s="8">
        <v>5</v>
      </c>
      <c r="AC21" s="8">
        <v>37</v>
      </c>
      <c r="AD21" s="8">
        <v>26</v>
      </c>
      <c r="AE21" s="8">
        <v>16</v>
      </c>
      <c r="AF21" s="8">
        <v>0</v>
      </c>
      <c r="AG21" s="8">
        <v>6</v>
      </c>
      <c r="AH21" s="8">
        <v>1</v>
      </c>
      <c r="AI21" s="8">
        <v>1</v>
      </c>
      <c r="AJ21" s="8">
        <v>6</v>
      </c>
      <c r="AK21" s="8">
        <v>5</v>
      </c>
      <c r="AL21" s="8">
        <v>7</v>
      </c>
      <c r="AM21" s="8">
        <v>41</v>
      </c>
      <c r="AN21" s="8">
        <v>1</v>
      </c>
      <c r="AO21" s="8">
        <v>7</v>
      </c>
      <c r="AP21" s="8">
        <v>52</v>
      </c>
      <c r="AQ21" s="8">
        <v>21</v>
      </c>
      <c r="AR21" s="8">
        <v>13</v>
      </c>
    </row>
    <row r="22" spans="1:44" ht="30" customHeight="1">
      <c r="A22" s="7" t="s">
        <v>280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7</v>
      </c>
      <c r="Q22" s="8">
        <v>0</v>
      </c>
      <c r="R22" s="8">
        <v>7</v>
      </c>
      <c r="S22" s="8">
        <v>4</v>
      </c>
      <c r="T22" s="8">
        <v>0</v>
      </c>
      <c r="U22" s="8">
        <v>7</v>
      </c>
      <c r="V22" s="8">
        <v>1</v>
      </c>
      <c r="W22" s="8">
        <v>5</v>
      </c>
      <c r="X22" s="8">
        <v>0</v>
      </c>
      <c r="Y22" s="8">
        <v>0</v>
      </c>
      <c r="Z22" s="8">
        <v>2</v>
      </c>
      <c r="AA22" s="8">
        <v>0</v>
      </c>
      <c r="AB22" s="8">
        <v>0</v>
      </c>
      <c r="AC22" s="8">
        <v>7</v>
      </c>
      <c r="AD22" s="8">
        <v>5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3</v>
      </c>
      <c r="AM22" s="8">
        <v>4</v>
      </c>
      <c r="AN22" s="8">
        <v>0</v>
      </c>
      <c r="AO22" s="8">
        <v>0</v>
      </c>
      <c r="AP22" s="8">
        <v>7</v>
      </c>
      <c r="AQ22" s="8">
        <v>1</v>
      </c>
      <c r="AR22" s="8">
        <v>0</v>
      </c>
    </row>
    <row r="23" spans="1:44" ht="30" customHeight="1">
      <c r="A23" s="7" t="s">
        <v>297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0</v>
      </c>
      <c r="T23" s="8">
        <v>0</v>
      </c>
      <c r="U23" s="8">
        <v>1</v>
      </c>
      <c r="V23" s="8">
        <v>1</v>
      </c>
      <c r="W23" s="8">
        <v>1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1</v>
      </c>
      <c r="AQ23" s="8">
        <v>1</v>
      </c>
      <c r="AR23" s="8">
        <v>0</v>
      </c>
    </row>
    <row r="24" spans="1:44" ht="19.5" customHeight="1">
      <c r="A24" s="7" t="s">
        <v>298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4</v>
      </c>
      <c r="Q24" s="8">
        <v>0</v>
      </c>
      <c r="R24" s="8">
        <v>4</v>
      </c>
      <c r="S24" s="8">
        <v>3</v>
      </c>
      <c r="T24" s="8">
        <v>0</v>
      </c>
      <c r="U24" s="8">
        <v>4</v>
      </c>
      <c r="V24" s="8">
        <v>0</v>
      </c>
      <c r="W24" s="8">
        <v>2</v>
      </c>
      <c r="X24" s="8">
        <v>0</v>
      </c>
      <c r="Y24" s="8">
        <v>0</v>
      </c>
      <c r="Z24" s="8">
        <v>2</v>
      </c>
      <c r="AA24" s="8">
        <v>0</v>
      </c>
      <c r="AB24" s="8">
        <v>0</v>
      </c>
      <c r="AC24" s="8">
        <v>4</v>
      </c>
      <c r="AD24" s="8">
        <v>3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2</v>
      </c>
      <c r="AM24" s="8">
        <v>2</v>
      </c>
      <c r="AN24" s="8">
        <v>0</v>
      </c>
      <c r="AO24" s="8">
        <v>0</v>
      </c>
      <c r="AP24" s="8">
        <v>4</v>
      </c>
      <c r="AQ24" s="8">
        <v>0</v>
      </c>
      <c r="AR24" s="8">
        <v>0</v>
      </c>
    </row>
    <row r="25" spans="1:44" ht="19.5" customHeight="1">
      <c r="A25" s="7" t="s">
        <v>281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1</v>
      </c>
      <c r="Q25" s="8">
        <v>0</v>
      </c>
      <c r="R25" s="8">
        <v>1</v>
      </c>
      <c r="S25" s="8">
        <v>1</v>
      </c>
      <c r="T25" s="8">
        <v>0</v>
      </c>
      <c r="U25" s="8">
        <v>1</v>
      </c>
      <c r="V25" s="8">
        <v>0</v>
      </c>
      <c r="W25" s="8">
        <v>1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1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1</v>
      </c>
      <c r="AM25" s="8">
        <v>0</v>
      </c>
      <c r="AN25" s="8">
        <v>0</v>
      </c>
      <c r="AO25" s="8">
        <v>0</v>
      </c>
      <c r="AP25" s="8">
        <v>1</v>
      </c>
      <c r="AQ25" s="8">
        <v>0</v>
      </c>
      <c r="AR25" s="8">
        <v>0</v>
      </c>
    </row>
    <row r="26" spans="1:44" ht="19.5" customHeight="1">
      <c r="A26" s="7" t="s">
        <v>282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1</v>
      </c>
      <c r="Q26" s="8">
        <v>0</v>
      </c>
      <c r="R26" s="8">
        <v>1</v>
      </c>
      <c r="S26" s="8">
        <v>0</v>
      </c>
      <c r="T26" s="8">
        <v>0</v>
      </c>
      <c r="U26" s="8">
        <v>1</v>
      </c>
      <c r="V26" s="8">
        <v>0</v>
      </c>
      <c r="W26" s="8">
        <v>1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1</v>
      </c>
      <c r="AD26" s="8">
        <v>1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1</v>
      </c>
      <c r="AN26" s="8">
        <v>0</v>
      </c>
      <c r="AO26" s="8">
        <v>0</v>
      </c>
      <c r="AP26" s="8">
        <v>1</v>
      </c>
      <c r="AQ26" s="8">
        <v>0</v>
      </c>
      <c r="AR26" s="8">
        <v>0</v>
      </c>
    </row>
    <row r="27" spans="1:44" ht="19.5" customHeight="1">
      <c r="A27" s="7" t="s">
        <v>299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25</v>
      </c>
      <c r="Q27" s="8">
        <v>0</v>
      </c>
      <c r="R27" s="8">
        <v>17</v>
      </c>
      <c r="S27" s="8">
        <v>16</v>
      </c>
      <c r="T27" s="8">
        <v>0</v>
      </c>
      <c r="U27" s="8">
        <v>25</v>
      </c>
      <c r="V27" s="8">
        <v>1</v>
      </c>
      <c r="W27" s="8">
        <v>17</v>
      </c>
      <c r="X27" s="8">
        <v>4</v>
      </c>
      <c r="Y27" s="8">
        <v>0</v>
      </c>
      <c r="Z27" s="8">
        <v>4</v>
      </c>
      <c r="AA27" s="8">
        <v>8</v>
      </c>
      <c r="AB27" s="8">
        <v>5</v>
      </c>
      <c r="AC27" s="8">
        <v>25</v>
      </c>
      <c r="AD27" s="8">
        <v>20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1</v>
      </c>
      <c r="AK27" s="8">
        <v>3</v>
      </c>
      <c r="AL27" s="8">
        <v>3</v>
      </c>
      <c r="AM27" s="8">
        <v>18</v>
      </c>
      <c r="AN27" s="8">
        <v>1</v>
      </c>
      <c r="AO27" s="8">
        <v>2</v>
      </c>
      <c r="AP27" s="8">
        <v>22</v>
      </c>
      <c r="AQ27" s="8">
        <v>5</v>
      </c>
      <c r="AR27" s="8">
        <v>2</v>
      </c>
    </row>
    <row r="28" spans="1:44" ht="30" customHeight="1">
      <c r="A28" s="24" t="s">
        <v>300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9.5" customHeight="1">
      <c r="A29" s="3" t="s">
        <v>301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18</v>
      </c>
      <c r="Q29" s="8">
        <v>0</v>
      </c>
      <c r="R29" s="8">
        <v>10</v>
      </c>
      <c r="S29" s="8">
        <v>12</v>
      </c>
      <c r="T29" s="8">
        <v>0</v>
      </c>
      <c r="U29" s="8">
        <v>18</v>
      </c>
      <c r="V29" s="8">
        <v>1</v>
      </c>
      <c r="W29" s="8">
        <v>14</v>
      </c>
      <c r="X29" s="8">
        <v>1</v>
      </c>
      <c r="Y29" s="8">
        <v>0</v>
      </c>
      <c r="Z29" s="8">
        <v>3</v>
      </c>
      <c r="AA29" s="8">
        <v>8</v>
      </c>
      <c r="AB29" s="8">
        <v>5</v>
      </c>
      <c r="AC29" s="8">
        <v>18</v>
      </c>
      <c r="AD29" s="8">
        <v>15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1</v>
      </c>
      <c r="AK29" s="8">
        <v>1</v>
      </c>
      <c r="AL29" s="8">
        <v>2</v>
      </c>
      <c r="AM29" s="8">
        <v>14</v>
      </c>
      <c r="AN29" s="8">
        <v>1</v>
      </c>
      <c r="AO29" s="8">
        <v>0</v>
      </c>
      <c r="AP29" s="8">
        <v>17</v>
      </c>
      <c r="AQ29" s="8">
        <v>3</v>
      </c>
      <c r="AR29" s="8">
        <v>2</v>
      </c>
    </row>
    <row r="30" spans="1:44" ht="19.5" customHeight="1">
      <c r="A30" s="3" t="s">
        <v>302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2</v>
      </c>
      <c r="Q30" s="8">
        <v>0</v>
      </c>
      <c r="R30" s="8">
        <v>2</v>
      </c>
      <c r="S30" s="8">
        <v>2</v>
      </c>
      <c r="T30" s="8">
        <v>0</v>
      </c>
      <c r="U30" s="8">
        <v>2</v>
      </c>
      <c r="V30" s="8">
        <v>0</v>
      </c>
      <c r="W30" s="8">
        <v>0</v>
      </c>
      <c r="X30" s="8">
        <v>2</v>
      </c>
      <c r="Y30" s="8">
        <v>0</v>
      </c>
      <c r="Z30" s="8">
        <v>0</v>
      </c>
      <c r="AA30" s="8">
        <v>0</v>
      </c>
      <c r="AB30" s="8">
        <v>0</v>
      </c>
      <c r="AC30" s="8">
        <v>2</v>
      </c>
      <c r="AD30" s="8">
        <v>1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2</v>
      </c>
      <c r="AL30" s="8">
        <v>0</v>
      </c>
      <c r="AM30" s="8">
        <v>0</v>
      </c>
      <c r="AN30" s="8">
        <v>0</v>
      </c>
      <c r="AO30" s="8">
        <v>2</v>
      </c>
      <c r="AP30" s="8">
        <v>0</v>
      </c>
      <c r="AQ30" s="8">
        <v>0</v>
      </c>
      <c r="AR30" s="8">
        <v>0</v>
      </c>
    </row>
    <row r="31" spans="1:44" ht="19.5" customHeight="1">
      <c r="A31" s="3" t="s">
        <v>283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9.5" customHeight="1">
      <c r="A32" s="25" t="s">
        <v>303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4</v>
      </c>
      <c r="Q32" s="8">
        <v>0</v>
      </c>
      <c r="R32" s="8">
        <v>4</v>
      </c>
      <c r="S32" s="8">
        <v>1</v>
      </c>
      <c r="T32" s="8">
        <v>0</v>
      </c>
      <c r="U32" s="8">
        <v>4</v>
      </c>
      <c r="V32" s="8">
        <v>0</v>
      </c>
      <c r="W32" s="8">
        <v>3</v>
      </c>
      <c r="X32" s="8">
        <v>1</v>
      </c>
      <c r="Y32" s="8">
        <v>0</v>
      </c>
      <c r="Z32" s="8">
        <v>0</v>
      </c>
      <c r="AA32" s="8">
        <v>0</v>
      </c>
      <c r="AB32" s="8">
        <v>0</v>
      </c>
      <c r="AC32" s="8">
        <v>4</v>
      </c>
      <c r="AD32" s="8">
        <v>4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1</v>
      </c>
      <c r="AM32" s="8">
        <v>3</v>
      </c>
      <c r="AN32" s="8">
        <v>0</v>
      </c>
      <c r="AO32" s="8">
        <v>0</v>
      </c>
      <c r="AP32" s="8">
        <v>4</v>
      </c>
      <c r="AQ32" s="8">
        <v>2</v>
      </c>
      <c r="AR32" s="8">
        <v>0</v>
      </c>
    </row>
    <row r="33" spans="1:44" ht="19.5" customHeight="1">
      <c r="A33" s="25" t="s">
        <v>304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1</v>
      </c>
      <c r="Q33" s="8">
        <v>0</v>
      </c>
      <c r="R33" s="8">
        <v>1</v>
      </c>
      <c r="S33" s="8">
        <v>1</v>
      </c>
      <c r="T33" s="8">
        <v>0</v>
      </c>
      <c r="U33" s="8">
        <v>1</v>
      </c>
      <c r="V33" s="8">
        <v>0</v>
      </c>
      <c r="W33" s="8">
        <v>0</v>
      </c>
      <c r="X33" s="8">
        <v>0</v>
      </c>
      <c r="Y33" s="8">
        <v>0</v>
      </c>
      <c r="Z33" s="8">
        <v>1</v>
      </c>
      <c r="AA33" s="8">
        <v>0</v>
      </c>
      <c r="AB33" s="8">
        <v>0</v>
      </c>
      <c r="AC33" s="8">
        <v>1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1</v>
      </c>
      <c r="AN33" s="8">
        <v>0</v>
      </c>
      <c r="AO33" s="8">
        <v>0</v>
      </c>
      <c r="AP33" s="8">
        <v>1</v>
      </c>
      <c r="AQ33" s="8">
        <v>0</v>
      </c>
      <c r="AR33" s="8">
        <v>0</v>
      </c>
    </row>
    <row r="34" spans="1:44" ht="19.5" customHeight="1">
      <c r="A34" s="26" t="s">
        <v>284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9.5" customHeight="1">
      <c r="A35" s="7" t="s">
        <v>305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4</v>
      </c>
      <c r="Q35" s="8">
        <v>0</v>
      </c>
      <c r="R35" s="8">
        <v>4</v>
      </c>
      <c r="S35" s="8">
        <v>4</v>
      </c>
      <c r="T35" s="8">
        <v>0</v>
      </c>
      <c r="U35" s="8">
        <v>4</v>
      </c>
      <c r="V35" s="8">
        <v>0</v>
      </c>
      <c r="W35" s="8">
        <v>0</v>
      </c>
      <c r="X35" s="8">
        <v>1</v>
      </c>
      <c r="Y35" s="8">
        <v>2</v>
      </c>
      <c r="Z35" s="8">
        <v>1</v>
      </c>
      <c r="AA35" s="8">
        <v>0</v>
      </c>
      <c r="AB35" s="8">
        <v>0</v>
      </c>
      <c r="AC35" s="8">
        <v>3</v>
      </c>
      <c r="AD35" s="8">
        <v>0</v>
      </c>
      <c r="AE35" s="8">
        <v>1</v>
      </c>
      <c r="AF35" s="8">
        <v>0</v>
      </c>
      <c r="AG35" s="8">
        <v>0</v>
      </c>
      <c r="AH35" s="8">
        <v>0</v>
      </c>
      <c r="AI35" s="8">
        <v>0</v>
      </c>
      <c r="AJ35" s="8">
        <v>1</v>
      </c>
      <c r="AK35" s="8">
        <v>2</v>
      </c>
      <c r="AL35" s="8">
        <v>0</v>
      </c>
      <c r="AM35" s="8">
        <v>1</v>
      </c>
      <c r="AN35" s="8">
        <v>0</v>
      </c>
      <c r="AO35" s="8">
        <v>3</v>
      </c>
      <c r="AP35" s="8">
        <v>1</v>
      </c>
      <c r="AQ35" s="8">
        <v>1</v>
      </c>
      <c r="AR35" s="8">
        <v>1</v>
      </c>
    </row>
    <row r="36" spans="1:44" ht="19.5" customHeight="1">
      <c r="A36" s="7" t="s">
        <v>285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24</v>
      </c>
      <c r="Q36" s="8">
        <v>0</v>
      </c>
      <c r="R36" s="8">
        <v>24</v>
      </c>
      <c r="S36" s="8">
        <v>13</v>
      </c>
      <c r="T36" s="8">
        <v>0</v>
      </c>
      <c r="U36" s="8">
        <v>24</v>
      </c>
      <c r="V36" s="8">
        <v>0</v>
      </c>
      <c r="W36" s="8">
        <v>0</v>
      </c>
      <c r="X36" s="8">
        <v>0</v>
      </c>
      <c r="Y36" s="8">
        <v>0</v>
      </c>
      <c r="Z36" s="8">
        <v>24</v>
      </c>
      <c r="AA36" s="8">
        <v>1</v>
      </c>
      <c r="AB36" s="8">
        <v>0</v>
      </c>
      <c r="AC36" s="8">
        <v>2</v>
      </c>
      <c r="AD36" s="8">
        <v>1</v>
      </c>
      <c r="AE36" s="8">
        <v>15</v>
      </c>
      <c r="AF36" s="8">
        <v>0</v>
      </c>
      <c r="AG36" s="8">
        <v>6</v>
      </c>
      <c r="AH36" s="8">
        <v>1</v>
      </c>
      <c r="AI36" s="8">
        <v>1</v>
      </c>
      <c r="AJ36" s="8">
        <v>4</v>
      </c>
      <c r="AK36" s="8">
        <v>0</v>
      </c>
      <c r="AL36" s="8">
        <v>1</v>
      </c>
      <c r="AM36" s="8">
        <v>18</v>
      </c>
      <c r="AN36" s="8">
        <v>0</v>
      </c>
      <c r="AO36" s="8">
        <v>2</v>
      </c>
      <c r="AP36" s="8">
        <v>22</v>
      </c>
      <c r="AQ36" s="8">
        <v>14</v>
      </c>
      <c r="AR36" s="8">
        <v>10</v>
      </c>
    </row>
    <row r="37" spans="1:43" ht="60" customHeight="1">
      <c r="A37" s="17" t="s">
        <v>309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286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287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288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463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464</v>
      </c>
      <c r="O42" s="18">
        <v>22</v>
      </c>
      <c r="P42" s="86">
        <v>5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P15:AB15"/>
    <mergeCell ref="P16:AB16"/>
    <mergeCell ref="S17:S19"/>
    <mergeCell ref="R17:R19"/>
    <mergeCell ref="T17:Z17"/>
    <mergeCell ref="AA17:AB18"/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56">
      <selection activeCell="P81" sqref="P81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465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412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250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310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311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>
      <c r="A22" s="7" t="s">
        <v>312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2076</v>
      </c>
    </row>
    <row r="23" spans="1:16" ht="15.75">
      <c r="A23" s="7" t="s">
        <v>413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0</v>
      </c>
    </row>
    <row r="24" spans="1:16" ht="15.75">
      <c r="A24" s="7" t="s">
        <v>313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0</v>
      </c>
    </row>
    <row r="25" spans="1:16" ht="15.75">
      <c r="A25" s="7" t="s">
        <v>414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415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314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315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>
      <c r="A29" s="7" t="s">
        <v>316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317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1</v>
      </c>
    </row>
    <row r="31" spans="1:16" ht="15.75">
      <c r="A31" s="7" t="s">
        <v>318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416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417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319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320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418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321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322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323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419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859</v>
      </c>
    </row>
    <row r="41" spans="1:16" ht="15.75">
      <c r="A41" s="7" t="s">
        <v>420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324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325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>
      <c r="A44" s="7" t="s">
        <v>326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325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327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>
      <c r="A47" s="7" t="s">
        <v>328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329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330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421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459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1</v>
      </c>
    </row>
    <row r="52" spans="1:16" ht="15.75">
      <c r="A52" s="7" t="s">
        <v>331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49</v>
      </c>
    </row>
    <row r="53" spans="1:16" ht="25.5">
      <c r="A53" s="7" t="s">
        <v>422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423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332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424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17</v>
      </c>
    </row>
    <row r="57" spans="1:16" ht="25.5">
      <c r="A57" s="7" t="s">
        <v>333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>
      <c r="A58" s="7" t="s">
        <v>334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1</v>
      </c>
    </row>
    <row r="59" spans="1:16" ht="15.75">
      <c r="A59" s="7" t="s">
        <v>425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10</v>
      </c>
    </row>
    <row r="60" spans="1:16" ht="25.5">
      <c r="A60" s="7" t="s">
        <v>426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427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6</v>
      </c>
    </row>
    <row r="62" spans="1:16" ht="25.5">
      <c r="A62" s="7" t="s">
        <v>428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1</v>
      </c>
    </row>
    <row r="63" spans="1:16" ht="15.75">
      <c r="A63" s="7" t="s">
        <v>335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336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337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338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429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430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1</v>
      </c>
    </row>
    <row r="69" spans="1:16" ht="15.75">
      <c r="A69" s="7" t="s">
        <v>431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432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433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10</v>
      </c>
    </row>
    <row r="72" spans="1:16" ht="25.5">
      <c r="A72" s="7" t="s">
        <v>434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75">
      <c r="A73" s="7" t="s">
        <v>339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340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435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341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1</v>
      </c>
    </row>
    <row r="77" spans="1:16" ht="25.5">
      <c r="A77" s="7" t="s">
        <v>436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342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343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344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>
      <c r="A81" s="67" t="s">
        <v>437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17</v>
      </c>
    </row>
    <row r="82" spans="1:16" ht="15.75">
      <c r="A82" s="7" t="s">
        <v>460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>
      <c r="A83" s="7" t="s">
        <v>345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1</v>
      </c>
    </row>
    <row r="84" spans="1:16" ht="15.75">
      <c r="A84" s="7" t="s">
        <v>346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>
      <c r="A85" s="7" t="s">
        <v>438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>
      <c r="A86" s="7" t="s">
        <v>461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445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355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446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347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36051</v>
      </c>
    </row>
    <row r="22" spans="1:16" ht="15.75">
      <c r="A22" s="7" t="s">
        <v>348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26445</v>
      </c>
    </row>
    <row r="23" spans="1:16" ht="15.75">
      <c r="A23" s="7" t="s">
        <v>349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9606</v>
      </c>
    </row>
    <row r="24" spans="1:16" ht="25.5">
      <c r="A24" s="7" t="s">
        <v>350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1526</v>
      </c>
    </row>
    <row r="25" spans="1:16" ht="15.75">
      <c r="A25" s="7" t="s">
        <v>351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0</v>
      </c>
    </row>
    <row r="26" spans="1:16" ht="15.75">
      <c r="A26" s="7" t="s">
        <v>352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>
      <c r="A27" s="7" t="s">
        <v>353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</row>
    <row r="28" spans="1:16" ht="15.75">
      <c r="A28" s="7" t="s">
        <v>354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8080</v>
      </c>
    </row>
    <row r="29" spans="1:16" ht="15.75">
      <c r="A29" s="7" t="s">
        <v>411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2276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2016-01-27T11:02:57Z</cp:lastPrinted>
  <dcterms:created xsi:type="dcterms:W3CDTF">2009-09-17T07:17:02Z</dcterms:created>
  <dcterms:modified xsi:type="dcterms:W3CDTF">2016-12-15T10:35:34Z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13.01.001.47.24.332</vt:lpwstr>
  </property>
</Properties>
</file>